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docProps/app.xml" ContentType="application/vnd.openxmlformats-officedocument.extended-properties+xml"/>
  <Default Extension="rels" ContentType="application/vnd.openxmlformats-package.relationships+xml"/>
  <Override PartName="/xl/sharedStrings.xml" ContentType="application/vnd.openxmlformats-officedocument.spreadsheetml.sharedStrings+xml"/>
  <Override PartName="/xl/externalLinks/externalLink2.xml" ContentType="application/vnd.openxmlformats-officedocument.spreadsheetml.externalLink+xml"/>
  <Override PartName="/xl/comments1.xml" ContentType="application/vnd.openxmlformats-officedocument.spreadsheetml.comments+xml"/>
  <Default Extension="vml" ContentType="application/vnd.openxmlformats-officedocument.vmlDrawing"/>
  <Override PartName="/xl/calcChain.xml" ContentType="application/vnd.openxmlformats-officedocument.spreadsheetml.calcChain+xml"/>
  <Override PartName="/xl/styles.xml" ContentType="application/vnd.openxmlformats-officedocument.spreadsheetml.style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1460" yWindow="-80" windowWidth="19440" windowHeight="14160"/>
  </bookViews>
  <sheets>
    <sheet name="Corn (purchase)" sheetId="1" r:id="rId1"/>
  </sheets>
  <externalReferences>
    <externalReference r:id="rId2"/>
    <externalReference r:id="rId3"/>
  </externalReferences>
  <definedNames>
    <definedName name="_IRR2">[1]CASHFLOW!#REF!</definedName>
    <definedName name="_xlnm.Print_Area" localSheetId="0">'Corn (purchase)'!$A$1:$J$60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4" i="1"/>
  <c r="E56"/>
  <c r="F56"/>
  <c r="F55"/>
  <c r="F54"/>
  <c r="E52"/>
  <c r="F52"/>
  <c r="E57"/>
  <c r="I50"/>
  <c r="J50"/>
  <c r="I46"/>
  <c r="I48"/>
  <c r="D46"/>
  <c r="H42"/>
  <c r="E42"/>
  <c r="F42"/>
  <c r="I42"/>
  <c r="E39"/>
  <c r="F38"/>
  <c r="D38"/>
  <c r="D39"/>
  <c r="E37"/>
  <c r="F37"/>
  <c r="E36"/>
  <c r="F36"/>
  <c r="E35"/>
  <c r="F35"/>
  <c r="E34"/>
  <c r="F34"/>
  <c r="E33"/>
  <c r="F33"/>
  <c r="E26"/>
  <c r="F26"/>
  <c r="E25"/>
  <c r="F25"/>
  <c r="E24"/>
  <c r="F24"/>
  <c r="E23"/>
  <c r="F23"/>
  <c r="E22"/>
  <c r="F22"/>
  <c r="D21"/>
  <c r="E21"/>
  <c r="D20"/>
  <c r="E20"/>
  <c r="F20"/>
  <c r="I17"/>
  <c r="E17"/>
  <c r="F16"/>
  <c r="D16"/>
  <c r="D27"/>
  <c r="E27"/>
  <c r="F27"/>
  <c r="E15"/>
  <c r="F15"/>
  <c r="E14"/>
  <c r="F14"/>
  <c r="E13"/>
  <c r="F13"/>
  <c r="E12"/>
  <c r="F12"/>
  <c r="E11"/>
  <c r="F11"/>
  <c r="E10"/>
  <c r="F10"/>
  <c r="E9"/>
  <c r="F9"/>
  <c r="E8"/>
  <c r="F8"/>
  <c r="E7"/>
  <c r="F7"/>
  <c r="I55"/>
  <c r="F21"/>
  <c r="F57"/>
  <c r="D30"/>
  <c r="E30"/>
  <c r="D17"/>
  <c r="D45"/>
  <c r="D47"/>
  <c r="D59"/>
  <c r="E45"/>
  <c r="F30"/>
  <c r="E47"/>
  <c r="E46"/>
  <c r="I54"/>
  <c r="F45"/>
  <c r="F59"/>
  <c r="E59"/>
  <c r="F61"/>
  <c r="H59"/>
  <c r="I53"/>
  <c r="I56"/>
  <c r="I59"/>
  <c r="J59"/>
  <c r="J60"/>
</calcChain>
</file>

<file path=xl/comments1.xml><?xml version="1.0" encoding="utf-8"?>
<comments xmlns="http://schemas.openxmlformats.org/spreadsheetml/2006/main">
  <authors>
    <author>Economics Department</author>
  </authors>
  <commentList>
    <comment ref="A6" authorId="0">
      <text>
        <r>
          <rPr>
            <sz val="8"/>
            <color indexed="81"/>
            <rFont val="Tahoma"/>
            <family val="2"/>
          </rPr>
          <t>Fixed machinery costs include depreciation, return on investment in machinery (interest), insurance, and housing.  Variable machinery costs include fuel, oil, and repairs.</t>
        </r>
      </text>
    </comment>
    <comment ref="A32" authorId="0">
      <text>
        <r>
          <rPr>
            <sz val="8"/>
            <color indexed="81"/>
            <rFont val="Tahoma"/>
            <family val="2"/>
          </rPr>
          <t>Fixed machinery costs include depreciation, return on investment in machinery (interest), insurance, and housing.  Variable machinery costs include fuel, oil, and repairs.</t>
        </r>
      </text>
    </comment>
    <comment ref="A52" authorId="0">
      <text>
        <r>
          <rPr>
            <sz val="8"/>
            <color indexed="81"/>
            <rFont val="Tahoma"/>
            <family val="2"/>
          </rPr>
          <t>This link will take you to the Chicago Board of Trade web site.</t>
        </r>
      </text>
    </comment>
    <comment ref="A56" authorId="0">
      <text>
        <r>
          <rPr>
            <sz val="8"/>
            <color indexed="81"/>
            <rFont val="Tahoma"/>
            <family val="2"/>
          </rPr>
          <t>Click here to find LDP rates for your county</t>
        </r>
      </text>
    </comment>
  </commentList>
</comments>
</file>

<file path=xl/sharedStrings.xml><?xml version="1.0" encoding="utf-8"?>
<sst xmlns="http://schemas.openxmlformats.org/spreadsheetml/2006/main" count="88" uniqueCount="70">
  <si>
    <t>Field Name</t>
  </si>
  <si>
    <t xml:space="preserve">Expected Yield </t>
  </si>
  <si>
    <t xml:space="preserve"> bu./acre</t>
  </si>
  <si>
    <t>SD 80</t>
  </si>
  <si>
    <t xml:space="preserve">Acres </t>
  </si>
  <si>
    <t>Total Yield</t>
  </si>
  <si>
    <t>Total Cost</t>
  </si>
  <si>
    <t>Preharvest machinery</t>
  </si>
  <si>
    <t>Variable</t>
  </si>
  <si>
    <t>Total</t>
  </si>
  <si>
    <t>All Acres</t>
  </si>
  <si>
    <t>Chisel plow</t>
  </si>
  <si>
    <t>Tandem disk</t>
  </si>
  <si>
    <t>Apply Fertilizer</t>
  </si>
  <si>
    <t>Field cultivate</t>
  </si>
  <si>
    <t>Plant</t>
  </si>
  <si>
    <t>Cultivate</t>
  </si>
  <si>
    <t>Spray</t>
  </si>
  <si>
    <t>Ripper</t>
  </si>
  <si>
    <t>Other</t>
  </si>
  <si>
    <t xml:space="preserve">    Total per acre</t>
  </si>
  <si>
    <r>
      <t xml:space="preserve">    </t>
    </r>
    <r>
      <rPr>
        <b/>
        <sz val="10"/>
        <rFont val="Arial"/>
        <family val="2"/>
      </rPr>
      <t>Total all acres</t>
    </r>
  </si>
  <si>
    <t xml:space="preserve">----  </t>
  </si>
  <si>
    <t xml:space="preserve"> </t>
  </si>
  <si>
    <t>Seed, chemicals, etc.</t>
  </si>
  <si>
    <t xml:space="preserve">  Seed</t>
  </si>
  <si>
    <t xml:space="preserve">  Lime (annual cost)</t>
  </si>
  <si>
    <t xml:space="preserve">  Herbicide</t>
  </si>
  <si>
    <t xml:space="preserve">  Insecticide</t>
  </si>
  <si>
    <t xml:space="preserve">  Crop insurance</t>
  </si>
  <si>
    <t xml:space="preserve">  Miscellaneous</t>
  </si>
  <si>
    <t xml:space="preserve">  Interest on preharvest variable costs</t>
  </si>
  <si>
    <t xml:space="preserve">    length of period (months)</t>
  </si>
  <si>
    <t xml:space="preserve">    interest rate</t>
  </si>
  <si>
    <t xml:space="preserve">             </t>
  </si>
  <si>
    <t xml:space="preserve">      Total</t>
  </si>
  <si>
    <t>Harvest machinery</t>
  </si>
  <si>
    <t>Combine</t>
  </si>
  <si>
    <t>Haul</t>
  </si>
  <si>
    <t>Dry (LP @ $1.00/gal.)</t>
  </si>
  <si>
    <t>Handle</t>
  </si>
  <si>
    <t>Custom hire</t>
  </si>
  <si>
    <t>Land</t>
  </si>
  <si>
    <t xml:space="preserve">  Cash rent equivalent</t>
  </si>
  <si>
    <t>Total fixed, variable and all costs</t>
  </si>
  <si>
    <t xml:space="preserve">  Per acre</t>
  </si>
  <si>
    <t xml:space="preserve">  Per bushel</t>
  </si>
  <si>
    <t xml:space="preserve">  All acres</t>
  </si>
  <si>
    <t>Return per</t>
  </si>
  <si>
    <t>Acre Over</t>
  </si>
  <si>
    <t>Return</t>
  </si>
  <si>
    <t>Variable Costs</t>
  </si>
  <si>
    <t>All Costs</t>
  </si>
  <si>
    <t>Gross returns</t>
  </si>
  <si>
    <t xml:space="preserve">  Expected selling price</t>
  </si>
  <si>
    <t xml:space="preserve">  Government payments</t>
  </si>
  <si>
    <t>Opperating note</t>
  </si>
  <si>
    <t xml:space="preserve">    Direct payment</t>
  </si>
  <si>
    <t>Total Opperating</t>
  </si>
  <si>
    <t xml:space="preserve">    Counter Cyclical pymt.</t>
  </si>
  <si>
    <t xml:space="preserve">    Expected LDP rate</t>
  </si>
  <si>
    <t>BE ALL ACRES</t>
  </si>
  <si>
    <t xml:space="preserve">      Total returns</t>
  </si>
  <si>
    <t>Total Rev.</t>
  </si>
  <si>
    <t>Tax 25%</t>
  </si>
  <si>
    <t>Net R Yrly.</t>
  </si>
  <si>
    <t>Net returns</t>
  </si>
  <si>
    <t>% Return</t>
  </si>
  <si>
    <t>]</t>
  </si>
  <si>
    <t>Fertilizer</t>
    <phoneticPr fontId="12" type="noConversion"/>
  </si>
</sst>
</file>

<file path=xl/styles.xml><?xml version="1.0" encoding="utf-8"?>
<styleSheet xmlns="http://schemas.openxmlformats.org/spreadsheetml/2006/main">
  <numFmts count="3">
    <numFmt numFmtId="164" formatCode="&quot;$&quot;#,##0.00"/>
    <numFmt numFmtId="165" formatCode="&quot;$&quot;#,##0"/>
    <numFmt numFmtId="166" formatCode="0.0%"/>
  </numFmts>
  <fonts count="13">
    <font>
      <sz val="10"/>
      <name val="Arial"/>
    </font>
    <font>
      <b/>
      <sz val="10"/>
      <name val="Arial"/>
      <family val="2"/>
    </font>
    <font>
      <sz val="10"/>
      <name val="Arial"/>
    </font>
    <font>
      <i/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  <family val="2"/>
    </font>
    <font>
      <u val="singleAccounting"/>
      <sz val="10"/>
      <name val="Arial"/>
      <family val="2"/>
    </font>
    <font>
      <b/>
      <u val="double"/>
      <sz val="10"/>
      <name val="Arial"/>
      <family val="2"/>
    </font>
    <font>
      <u val="double"/>
      <sz val="10"/>
      <name val="Arial"/>
      <family val="2"/>
    </font>
    <font>
      <sz val="8"/>
      <color indexed="81"/>
      <name val="Tahoma"/>
      <family val="2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right"/>
    </xf>
    <xf numFmtId="0" fontId="2" fillId="2" borderId="1" xfId="0" applyFont="1" applyFill="1" applyBorder="1" applyAlignment="1" applyProtection="1">
      <alignment horizontal="right"/>
      <protection locked="0"/>
    </xf>
    <xf numFmtId="1" fontId="2" fillId="2" borderId="1" xfId="0" applyNumberFormat="1" applyFont="1" applyFill="1" applyBorder="1" applyProtection="1">
      <protection locked="0"/>
    </xf>
    <xf numFmtId="0" fontId="2" fillId="0" borderId="0" xfId="0" applyFont="1" applyProtection="1"/>
    <xf numFmtId="0" fontId="3" fillId="3" borderId="0" xfId="0" applyFont="1" applyFill="1"/>
    <xf numFmtId="1" fontId="2" fillId="3" borderId="1" xfId="0" applyNumberFormat="1" applyFont="1" applyFill="1" applyBorder="1" applyProtection="1">
      <protection locked="0"/>
    </xf>
    <xf numFmtId="0" fontId="1" fillId="0" borderId="0" xfId="0" applyFont="1"/>
    <xf numFmtId="0" fontId="1" fillId="0" borderId="0" xfId="0" applyFont="1" applyAlignme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" fillId="2" borderId="1" xfId="0" applyFont="1" applyFill="1" applyBorder="1" applyAlignment="1" applyProtection="1">
      <alignment horizontal="left" indent="1"/>
      <protection locked="0"/>
    </xf>
    <xf numFmtId="164" fontId="2" fillId="2" borderId="1" xfId="0" applyNumberFormat="1" applyFont="1" applyFill="1" applyBorder="1" applyProtection="1">
      <protection locked="0"/>
    </xf>
    <xf numFmtId="164" fontId="2" fillId="0" borderId="0" xfId="0" applyNumberFormat="1" applyFont="1"/>
    <xf numFmtId="165" fontId="2" fillId="0" borderId="0" xfId="0" applyNumberFormat="1" applyFont="1"/>
    <xf numFmtId="164" fontId="4" fillId="0" borderId="0" xfId="0" applyNumberFormat="1" applyFont="1"/>
    <xf numFmtId="164" fontId="1" fillId="0" borderId="0" xfId="0" applyNumberFormat="1" applyFont="1"/>
    <xf numFmtId="0" fontId="6" fillId="0" borderId="0" xfId="0" applyFont="1"/>
    <xf numFmtId="165" fontId="1" fillId="0" borderId="0" xfId="0" applyNumberFormat="1" applyFont="1"/>
    <xf numFmtId="164" fontId="2" fillId="0" borderId="0" xfId="0" quotePrefix="1" applyNumberFormat="1" applyFont="1" applyAlignment="1">
      <alignment horizontal="right"/>
    </xf>
    <xf numFmtId="0" fontId="3" fillId="0" borderId="0" xfId="0" applyFont="1"/>
    <xf numFmtId="164" fontId="3" fillId="2" borderId="1" xfId="0" applyNumberFormat="1" applyFont="1" applyFill="1" applyBorder="1" applyProtection="1">
      <protection locked="0"/>
    </xf>
    <xf numFmtId="164" fontId="2" fillId="0" borderId="0" xfId="0" applyNumberFormat="1" applyFont="1" applyProtection="1"/>
    <xf numFmtId="0" fontId="3" fillId="2" borderId="1" xfId="0" applyFont="1" applyFill="1" applyBorder="1" applyProtection="1">
      <protection locked="0"/>
    </xf>
    <xf numFmtId="166" fontId="3" fillId="2" borderId="1" xfId="0" applyNumberFormat="1" applyFont="1" applyFill="1" applyBorder="1" applyProtection="1">
      <protection locked="0"/>
    </xf>
    <xf numFmtId="164" fontId="4" fillId="0" borderId="5" xfId="0" applyNumberFormat="1" applyFont="1" applyBorder="1"/>
    <xf numFmtId="165" fontId="6" fillId="0" borderId="0" xfId="0" applyNumberFormat="1" applyFont="1"/>
    <xf numFmtId="0" fontId="2" fillId="0" borderId="0" xfId="1" applyFont="1" applyAlignment="1" applyProtection="1"/>
    <xf numFmtId="164" fontId="0" fillId="0" borderId="0" xfId="0" applyNumberFormat="1"/>
    <xf numFmtId="1" fontId="0" fillId="0" borderId="0" xfId="0" applyNumberFormat="1"/>
    <xf numFmtId="164" fontId="8" fillId="0" borderId="0" xfId="0" applyNumberFormat="1" applyFont="1"/>
    <xf numFmtId="2" fontId="1" fillId="0" borderId="0" xfId="0" applyNumberFormat="1" applyFont="1"/>
    <xf numFmtId="164" fontId="2" fillId="3" borderId="0" xfId="0" applyNumberFormat="1" applyFont="1" applyFill="1" applyBorder="1" applyProtection="1">
      <protection locked="0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5" fontId="0" fillId="0" borderId="0" xfId="0" applyNumberFormat="1"/>
    <xf numFmtId="2" fontId="0" fillId="0" borderId="0" xfId="0" applyNumberFormat="1"/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Relationship Id="rId3" Type="http://schemas.openxmlformats.org/officeDocument/2006/relationships/externalLink" Target="externalLinks/externalLink2.xml"/><Relationship Id="rId6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/Cash%20Flow10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/luke/Jeff%20Docs/80%20COP%202012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ebt Amort (2)"/>
      <sheetName val="CASHFLOW"/>
      <sheetName val="Debt Amort"/>
      <sheetName val="Depr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rn (purchase) (3)"/>
      <sheetName val="Soybeans (purchase) (3)"/>
      <sheetName val="Corn (purchase) (2)"/>
      <sheetName val="FSA loan"/>
      <sheetName val="Local Loan"/>
      <sheetName val="Soybeans"/>
      <sheetName val="Corn Home"/>
      <sheetName val="Corn Alvord"/>
      <sheetName val="Corn (purchase)"/>
      <sheetName val="Example"/>
      <sheetName val="Blank"/>
      <sheetName val="Totals"/>
      <sheetName val="Sheet1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F4">
            <v>2700</v>
          </cell>
        </row>
        <row r="56">
          <cell r="F56">
            <v>4.8090833333333336</v>
          </cell>
        </row>
        <row r="69">
          <cell r="G69">
            <v>3215.4749999999985</v>
          </cell>
        </row>
      </sheetData>
      <sheetData sheetId="7">
        <row r="4">
          <cell r="F4">
            <v>2250</v>
          </cell>
        </row>
        <row r="56">
          <cell r="F56">
            <v>3.4058333333333333</v>
          </cell>
        </row>
        <row r="69">
          <cell r="G69">
            <v>5836.875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comments" Target="../comments1.xml"/><Relationship Id="rId1" Type="http://schemas.openxmlformats.org/officeDocument/2006/relationships/hyperlink" Target="http://www.fsa.usda.gov/dafp/psd/LoanRate.htm" TargetMode="External"/><Relationship Id="rId2" Type="http://schemas.openxmlformats.org/officeDocument/2006/relationships/hyperlink" Target="http://www.cbot.com/" TargetMode="Externa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2:J66"/>
  <sheetViews>
    <sheetView tabSelected="1" zoomScale="90" zoomScaleNormal="90" zoomScalePageLayoutView="90" workbookViewId="0">
      <selection activeCell="A29" sqref="A29"/>
    </sheetView>
  </sheetViews>
  <sheetFormatPr baseColWidth="10" defaultColWidth="8.83203125" defaultRowHeight="12"/>
  <cols>
    <col min="1" max="1" width="21.6640625" customWidth="1"/>
    <col min="5" max="6" width="11.33203125" customWidth="1"/>
    <col min="9" max="9" width="12.5" customWidth="1"/>
    <col min="10" max="10" width="10.83203125" customWidth="1"/>
  </cols>
  <sheetData>
    <row r="2" spans="1:10">
      <c r="A2" s="1" t="s">
        <v>0</v>
      </c>
      <c r="B2" s="2"/>
      <c r="C2" s="2"/>
      <c r="D2" s="3" t="s">
        <v>1</v>
      </c>
      <c r="E2" s="4">
        <v>140</v>
      </c>
      <c r="F2" s="1" t="s">
        <v>2</v>
      </c>
    </row>
    <row r="3" spans="1:10">
      <c r="A3" s="41" t="s">
        <v>3</v>
      </c>
      <c r="B3" s="42"/>
      <c r="C3" s="43"/>
      <c r="D3" s="3" t="s">
        <v>4</v>
      </c>
      <c r="E3" s="5">
        <v>125</v>
      </c>
      <c r="F3" s="2"/>
    </row>
    <row r="4" spans="1:10">
      <c r="A4" s="6"/>
      <c r="B4" s="7"/>
      <c r="C4" s="2"/>
      <c r="D4" s="3" t="s">
        <v>5</v>
      </c>
      <c r="E4" s="8">
        <f>E2*E3</f>
        <v>17500</v>
      </c>
      <c r="F4" s="2"/>
    </row>
    <row r="5" spans="1:10">
      <c r="A5" s="9"/>
      <c r="B5" s="9"/>
      <c r="C5" s="2"/>
      <c r="D5" s="44"/>
      <c r="E5" s="44"/>
      <c r="F5" s="3" t="s">
        <v>6</v>
      </c>
    </row>
    <row r="6" spans="1:10">
      <c r="A6" s="10" t="s">
        <v>7</v>
      </c>
      <c r="B6" s="2"/>
      <c r="C6" s="2"/>
      <c r="D6" s="11" t="s">
        <v>8</v>
      </c>
      <c r="E6" s="12" t="s">
        <v>9</v>
      </c>
      <c r="F6" s="12" t="s">
        <v>10</v>
      </c>
    </row>
    <row r="7" spans="1:10" hidden="1">
      <c r="A7" s="13" t="s">
        <v>11</v>
      </c>
      <c r="B7" s="2"/>
      <c r="C7" s="2"/>
      <c r="D7" s="14">
        <v>0</v>
      </c>
      <c r="E7" s="15" t="e">
        <f>#REF!+D7</f>
        <v>#REF!</v>
      </c>
      <c r="F7" s="16" t="e">
        <f t="shared" ref="F7:F16" si="0">E7*$E$3</f>
        <v>#REF!</v>
      </c>
    </row>
    <row r="8" spans="1:10" hidden="1">
      <c r="A8" s="13" t="s">
        <v>12</v>
      </c>
      <c r="B8" s="2"/>
      <c r="C8" s="2"/>
      <c r="D8" s="14">
        <v>0</v>
      </c>
      <c r="E8" s="15" t="e">
        <f>#REF!+D8</f>
        <v>#REF!</v>
      </c>
      <c r="F8" s="16" t="e">
        <f t="shared" si="0"/>
        <v>#REF!</v>
      </c>
    </row>
    <row r="9" spans="1:10" hidden="1">
      <c r="A9" s="13" t="s">
        <v>13</v>
      </c>
      <c r="B9" s="2"/>
      <c r="C9" s="2"/>
      <c r="D9" s="14">
        <v>0</v>
      </c>
      <c r="E9" s="15" t="e">
        <f>#REF!+D9</f>
        <v>#REF!</v>
      </c>
      <c r="F9" s="16" t="e">
        <f t="shared" si="0"/>
        <v>#REF!</v>
      </c>
    </row>
    <row r="10" spans="1:10" hidden="1">
      <c r="A10" s="13" t="s">
        <v>14</v>
      </c>
      <c r="B10" s="2"/>
      <c r="C10" s="2"/>
      <c r="D10" s="14">
        <v>0</v>
      </c>
      <c r="E10" s="15" t="e">
        <f>#REF!+D10</f>
        <v>#REF!</v>
      </c>
      <c r="F10" s="16" t="e">
        <f t="shared" si="0"/>
        <v>#REF!</v>
      </c>
    </row>
    <row r="11" spans="1:10" hidden="1">
      <c r="A11" s="13" t="s">
        <v>15</v>
      </c>
      <c r="B11" s="2"/>
      <c r="C11" s="2"/>
      <c r="D11" s="14">
        <v>0</v>
      </c>
      <c r="E11" s="15" t="e">
        <f>#REF!+D11</f>
        <v>#REF!</v>
      </c>
      <c r="F11" s="16" t="e">
        <f t="shared" si="0"/>
        <v>#REF!</v>
      </c>
    </row>
    <row r="12" spans="1:10" hidden="1">
      <c r="A12" s="13" t="s">
        <v>16</v>
      </c>
      <c r="B12" s="2"/>
      <c r="C12" s="2"/>
      <c r="D12" s="14">
        <v>0</v>
      </c>
      <c r="E12" s="15" t="e">
        <f>#REF!+D12</f>
        <v>#REF!</v>
      </c>
      <c r="F12" s="16" t="e">
        <f t="shared" si="0"/>
        <v>#REF!</v>
      </c>
    </row>
    <row r="13" spans="1:10" hidden="1">
      <c r="A13" s="13" t="s">
        <v>17</v>
      </c>
      <c r="B13" s="2"/>
      <c r="C13" s="2"/>
      <c r="D13" s="14">
        <v>0</v>
      </c>
      <c r="E13" s="15" t="e">
        <f>#REF!+D13</f>
        <v>#REF!</v>
      </c>
      <c r="F13" s="16" t="e">
        <f t="shared" si="0"/>
        <v>#REF!</v>
      </c>
    </row>
    <row r="14" spans="1:10" hidden="1">
      <c r="A14" s="13" t="s">
        <v>18</v>
      </c>
      <c r="B14" s="2"/>
      <c r="C14" s="2"/>
      <c r="D14" s="14">
        <v>0</v>
      </c>
      <c r="E14" s="15" t="e">
        <f>#REF!+D14</f>
        <v>#REF!</v>
      </c>
      <c r="F14" s="16" t="e">
        <f t="shared" si="0"/>
        <v>#REF!</v>
      </c>
    </row>
    <row r="15" spans="1:10" hidden="1">
      <c r="A15" s="13" t="s">
        <v>19</v>
      </c>
      <c r="B15" s="2"/>
      <c r="C15" s="2"/>
      <c r="D15" s="14">
        <v>0</v>
      </c>
      <c r="E15" s="17" t="e">
        <f>#REF!+D15</f>
        <v>#REF!</v>
      </c>
      <c r="F15" s="16" t="e">
        <f t="shared" si="0"/>
        <v>#REF!</v>
      </c>
    </row>
    <row r="16" spans="1:10">
      <c r="A16" s="9" t="s">
        <v>20</v>
      </c>
      <c r="B16" s="9"/>
      <c r="C16" s="2"/>
      <c r="D16" s="15">
        <f>SUM(D7:D15)</f>
        <v>0</v>
      </c>
      <c r="E16" s="18">
        <v>45</v>
      </c>
      <c r="F16" s="16">
        <f t="shared" si="0"/>
        <v>5625</v>
      </c>
      <c r="H16" s="19"/>
      <c r="I16" s="19"/>
      <c r="J16" s="19"/>
    </row>
    <row r="17" spans="1:10">
      <c r="A17" s="2" t="s">
        <v>21</v>
      </c>
      <c r="B17" s="2"/>
      <c r="C17" s="2"/>
      <c r="D17" s="16">
        <f>D16*$G$10</f>
        <v>0</v>
      </c>
      <c r="E17" s="20">
        <f>E16*$G$10</f>
        <v>0</v>
      </c>
      <c r="F17" s="21" t="s">
        <v>22</v>
      </c>
      <c r="H17" s="19"/>
      <c r="I17" s="19">
        <f>7450/77</f>
        <v>96.753246753246756</v>
      </c>
      <c r="J17" s="19"/>
    </row>
    <row r="18" spans="1:10">
      <c r="A18" s="2"/>
      <c r="B18" s="2"/>
      <c r="C18" s="2"/>
      <c r="D18" s="2"/>
      <c r="E18" s="16" t="s">
        <v>23</v>
      </c>
      <c r="F18" s="2"/>
      <c r="H18" s="19"/>
      <c r="I18" s="19"/>
      <c r="J18" s="19"/>
    </row>
    <row r="19" spans="1:10">
      <c r="A19" s="9" t="s">
        <v>24</v>
      </c>
      <c r="B19" s="9"/>
      <c r="C19" s="2"/>
      <c r="D19" s="2"/>
      <c r="E19" s="2"/>
      <c r="F19" s="2"/>
      <c r="H19" s="19"/>
      <c r="I19" s="19"/>
      <c r="J19" s="19"/>
    </row>
    <row r="20" spans="1:10">
      <c r="A20" s="2" t="s">
        <v>25</v>
      </c>
      <c r="B20" s="2"/>
      <c r="C20" s="2"/>
      <c r="D20" s="15" t="e">
        <f>#REF!*#REF!/1000</f>
        <v>#REF!</v>
      </c>
      <c r="E20" s="15" t="e">
        <f>D20</f>
        <v>#REF!</v>
      </c>
      <c r="F20" s="16" t="e">
        <f>E20*$E$3</f>
        <v>#REF!</v>
      </c>
      <c r="H20" s="19"/>
      <c r="I20" s="19"/>
      <c r="J20" s="19"/>
    </row>
    <row r="21" spans="1:10">
      <c r="A21" s="2" t="s">
        <v>69</v>
      </c>
      <c r="B21" s="2"/>
      <c r="C21" s="2"/>
      <c r="D21" s="15" t="e">
        <f>#REF!*#REF!</f>
        <v>#REF!</v>
      </c>
      <c r="E21" s="15" t="e">
        <f>D21</f>
        <v>#REF!</v>
      </c>
      <c r="F21" s="16" t="e">
        <f>E21*$E$3</f>
        <v>#REF!</v>
      </c>
      <c r="H21" s="19"/>
      <c r="I21" s="19"/>
      <c r="J21" s="19"/>
    </row>
    <row r="22" spans="1:10">
      <c r="A22" s="2" t="s">
        <v>26</v>
      </c>
      <c r="B22" s="2"/>
      <c r="C22" s="2"/>
      <c r="D22" s="14">
        <v>0</v>
      </c>
      <c r="E22" s="24">
        <f t="shared" ref="E22:E27" si="1">D22</f>
        <v>0</v>
      </c>
      <c r="F22" s="16">
        <f t="shared" ref="F22:F27" si="2">E22*$E$3</f>
        <v>0</v>
      </c>
    </row>
    <row r="23" spans="1:10">
      <c r="A23" s="2" t="s">
        <v>27</v>
      </c>
      <c r="B23" s="2"/>
      <c r="C23" s="2"/>
      <c r="D23" s="14">
        <v>20</v>
      </c>
      <c r="E23" s="24">
        <f t="shared" si="1"/>
        <v>20</v>
      </c>
      <c r="F23" s="16">
        <f t="shared" si="2"/>
        <v>2500</v>
      </c>
    </row>
    <row r="24" spans="1:10">
      <c r="A24" s="2" t="s">
        <v>28</v>
      </c>
      <c r="B24" s="2"/>
      <c r="C24" s="2"/>
      <c r="D24" s="14">
        <v>0</v>
      </c>
      <c r="E24" s="24">
        <f t="shared" si="1"/>
        <v>0</v>
      </c>
      <c r="F24" s="16">
        <f t="shared" si="2"/>
        <v>0</v>
      </c>
    </row>
    <row r="25" spans="1:10">
      <c r="A25" s="2" t="s">
        <v>29</v>
      </c>
      <c r="B25" s="2"/>
      <c r="C25" s="2"/>
      <c r="D25" s="14">
        <v>11</v>
      </c>
      <c r="E25" s="24">
        <f t="shared" si="1"/>
        <v>11</v>
      </c>
      <c r="F25" s="16">
        <f t="shared" si="2"/>
        <v>1375</v>
      </c>
    </row>
    <row r="26" spans="1:10">
      <c r="A26" s="2" t="s">
        <v>30</v>
      </c>
      <c r="B26" s="2"/>
      <c r="C26" s="2"/>
      <c r="D26" s="14">
        <v>5</v>
      </c>
      <c r="E26" s="24">
        <f t="shared" si="1"/>
        <v>5</v>
      </c>
      <c r="F26" s="16">
        <f t="shared" si="2"/>
        <v>625</v>
      </c>
    </row>
    <row r="27" spans="1:10">
      <c r="A27" s="2" t="s">
        <v>31</v>
      </c>
      <c r="B27" s="2"/>
      <c r="C27" s="2"/>
      <c r="D27" s="15" t="e">
        <f>(D16+D20+D21+#REF!+#REF!+D22+D23+D24+D25+D26)*C28*C29/12</f>
        <v>#REF!</v>
      </c>
      <c r="E27" s="24" t="e">
        <f t="shared" si="1"/>
        <v>#REF!</v>
      </c>
      <c r="F27" s="16" t="e">
        <f t="shared" si="2"/>
        <v>#REF!</v>
      </c>
    </row>
    <row r="28" spans="1:10">
      <c r="A28" s="22" t="s">
        <v>32</v>
      </c>
      <c r="B28" s="22"/>
      <c r="C28" s="25">
        <v>5</v>
      </c>
      <c r="D28" s="2"/>
      <c r="E28" s="2"/>
      <c r="F28" s="2"/>
    </row>
    <row r="29" spans="1:10">
      <c r="A29" s="22" t="s">
        <v>33</v>
      </c>
      <c r="B29" s="22"/>
      <c r="C29" s="26">
        <v>0.06</v>
      </c>
      <c r="D29" s="11"/>
      <c r="E29" s="11" t="s">
        <v>34</v>
      </c>
      <c r="F29" s="11" t="s">
        <v>34</v>
      </c>
    </row>
    <row r="30" spans="1:10">
      <c r="A30" s="9" t="s">
        <v>35</v>
      </c>
      <c r="B30" s="9"/>
      <c r="C30" s="2"/>
      <c r="D30" s="15" t="e">
        <f>D20+D21+#REF!+#REF!+D22+D23+D24+D25+D26+D27</f>
        <v>#REF!</v>
      </c>
      <c r="E30" s="18" t="e">
        <f>D30</f>
        <v>#REF!</v>
      </c>
      <c r="F30" s="16" t="e">
        <f>E30*$E$3</f>
        <v>#REF!</v>
      </c>
    </row>
    <row r="31" spans="1:10">
      <c r="A31" s="2"/>
      <c r="B31" s="2"/>
      <c r="C31" s="2"/>
      <c r="D31" s="2"/>
      <c r="E31" s="2"/>
      <c r="F31" s="2"/>
    </row>
    <row r="32" spans="1:10">
      <c r="A32" s="9" t="s">
        <v>36</v>
      </c>
      <c r="B32" s="9"/>
      <c r="C32" s="2"/>
      <c r="D32" s="2"/>
      <c r="E32" s="2"/>
      <c r="F32" s="2"/>
    </row>
    <row r="33" spans="1:10" hidden="1">
      <c r="A33" s="13" t="s">
        <v>37</v>
      </c>
      <c r="B33" s="2"/>
      <c r="C33" s="2"/>
      <c r="D33" s="14">
        <v>0</v>
      </c>
      <c r="E33" s="15">
        <f>SUM(D33:D33)</f>
        <v>0</v>
      </c>
      <c r="F33" s="16">
        <f>E33*$E$3</f>
        <v>0</v>
      </c>
    </row>
    <row r="34" spans="1:10" hidden="1">
      <c r="A34" s="13" t="s">
        <v>38</v>
      </c>
      <c r="B34" s="2"/>
      <c r="C34" s="2"/>
      <c r="D34" s="14">
        <v>0</v>
      </c>
      <c r="E34" s="15">
        <f>SUM(D34:D34)</f>
        <v>0</v>
      </c>
      <c r="F34" s="16">
        <f>E34*$E$3</f>
        <v>0</v>
      </c>
    </row>
    <row r="35" spans="1:10" hidden="1">
      <c r="A35" s="13" t="s">
        <v>39</v>
      </c>
      <c r="B35" s="2"/>
      <c r="C35" s="2"/>
      <c r="D35" s="14">
        <v>0</v>
      </c>
      <c r="E35" s="15">
        <f>SUM(D35:D35)</f>
        <v>0</v>
      </c>
      <c r="F35" s="16">
        <f>E35*$E$3</f>
        <v>0</v>
      </c>
    </row>
    <row r="36" spans="1:10" hidden="1">
      <c r="A36" s="13" t="s">
        <v>40</v>
      </c>
      <c r="B36" s="2"/>
      <c r="C36" s="2"/>
      <c r="D36" s="14">
        <v>0</v>
      </c>
      <c r="E36" s="15">
        <f>SUM(D36:D36)</f>
        <v>0</v>
      </c>
      <c r="F36" s="16">
        <f>E36*$E$3</f>
        <v>0</v>
      </c>
    </row>
    <row r="37" spans="1:10" hidden="1">
      <c r="A37" s="13" t="s">
        <v>41</v>
      </c>
      <c r="B37" s="2"/>
      <c r="C37" s="2"/>
      <c r="D37" s="14">
        <v>0</v>
      </c>
      <c r="E37" s="27">
        <f>SUM(D37:D37)</f>
        <v>0</v>
      </c>
      <c r="F37" s="16">
        <f>E37*$E$3</f>
        <v>0</v>
      </c>
    </row>
    <row r="38" spans="1:10">
      <c r="A38" s="9" t="s">
        <v>20</v>
      </c>
      <c r="B38" s="9"/>
      <c r="C38" s="2"/>
      <c r="D38" s="15">
        <f>SUM(D33:D37)</f>
        <v>0</v>
      </c>
      <c r="E38" s="18">
        <v>45</v>
      </c>
      <c r="F38" s="20">
        <f>E38*E3</f>
        <v>5625</v>
      </c>
    </row>
    <row r="39" spans="1:10">
      <c r="A39" s="2" t="s">
        <v>21</v>
      </c>
      <c r="B39" s="2"/>
      <c r="C39" s="2"/>
      <c r="D39" s="16">
        <f>D38*$G$10</f>
        <v>0</v>
      </c>
      <c r="E39" s="20">
        <f>E38*$G$10</f>
        <v>0</v>
      </c>
      <c r="F39" s="21" t="s">
        <v>22</v>
      </c>
    </row>
    <row r="40" spans="1:10">
      <c r="A40" s="9"/>
      <c r="B40" s="2"/>
      <c r="C40" s="2"/>
      <c r="D40" s="2"/>
      <c r="E40" s="2"/>
      <c r="F40" s="2"/>
    </row>
    <row r="41" spans="1:10">
      <c r="A41" s="9" t="s">
        <v>42</v>
      </c>
      <c r="B41" s="9"/>
      <c r="C41" s="2"/>
      <c r="D41" s="2"/>
      <c r="E41" s="2"/>
      <c r="F41" s="2"/>
    </row>
    <row r="42" spans="1:10">
      <c r="A42" s="2" t="s">
        <v>43</v>
      </c>
      <c r="B42" s="2"/>
      <c r="C42" s="2"/>
      <c r="D42" s="14">
        <v>280</v>
      </c>
      <c r="E42" s="15">
        <f>D42</f>
        <v>280</v>
      </c>
      <c r="F42" s="16">
        <f>E42*$E$3</f>
        <v>35000</v>
      </c>
      <c r="H42" s="19">
        <f>51*125</f>
        <v>6375</v>
      </c>
      <c r="I42" s="28">
        <f>F42-H42</f>
        <v>28625</v>
      </c>
      <c r="J42" s="19"/>
    </row>
    <row r="43" spans="1:10">
      <c r="A43" s="2"/>
      <c r="B43" s="2"/>
      <c r="C43" s="2"/>
      <c r="D43" s="2"/>
      <c r="E43" s="2"/>
      <c r="F43" s="2"/>
      <c r="H43" s="19"/>
      <c r="I43" s="19"/>
      <c r="J43" s="19"/>
    </row>
    <row r="44" spans="1:10">
      <c r="A44" s="9" t="s">
        <v>44</v>
      </c>
      <c r="B44" s="9"/>
      <c r="C44" s="2"/>
      <c r="D44" s="2"/>
      <c r="E44" s="11" t="s">
        <v>34</v>
      </c>
      <c r="F44" s="11" t="s">
        <v>34</v>
      </c>
      <c r="H44" s="19"/>
      <c r="I44" s="19"/>
      <c r="J44" s="19"/>
    </row>
    <row r="45" spans="1:10">
      <c r="A45" s="2" t="s">
        <v>45</v>
      </c>
      <c r="B45" s="2"/>
      <c r="C45" s="2"/>
      <c r="D45" s="15" t="e">
        <f>D16+D30+D38</f>
        <v>#REF!</v>
      </c>
      <c r="E45" s="18" t="e">
        <f>E16+E30+E38+E42</f>
        <v>#REF!</v>
      </c>
      <c r="F45" s="16" t="e">
        <f>E45*$E$3</f>
        <v>#REF!</v>
      </c>
      <c r="H45" s="19"/>
      <c r="I45" s="19"/>
      <c r="J45" s="19"/>
    </row>
    <row r="46" spans="1:10">
      <c r="A46" s="2" t="s">
        <v>46</v>
      </c>
      <c r="B46" s="2"/>
      <c r="C46" s="15"/>
      <c r="D46" s="15">
        <f>IF($G2&gt;0,D45/$G$9,0)</f>
        <v>0</v>
      </c>
      <c r="E46" s="15" t="e">
        <f>E45/E2</f>
        <v>#REF!</v>
      </c>
      <c r="F46" s="21" t="s">
        <v>22</v>
      </c>
      <c r="H46" s="19">
        <v>4650</v>
      </c>
      <c r="I46" s="19">
        <f>H46*80</f>
        <v>372000</v>
      </c>
      <c r="J46" s="19"/>
    </row>
    <row r="47" spans="1:10">
      <c r="A47" s="2" t="s">
        <v>47</v>
      </c>
      <c r="B47" s="2"/>
      <c r="C47" s="2"/>
      <c r="D47" s="16" t="e">
        <f>D45*$G$10</f>
        <v>#REF!</v>
      </c>
      <c r="E47" s="20" t="e">
        <f>E45*$G$10</f>
        <v>#REF!</v>
      </c>
      <c r="F47" s="21" t="s">
        <v>22</v>
      </c>
      <c r="H47" s="19"/>
      <c r="I47" s="19">
        <v>50000</v>
      </c>
      <c r="J47" s="19"/>
    </row>
    <row r="48" spans="1:10">
      <c r="A48" s="2"/>
      <c r="B48" s="2"/>
      <c r="C48" s="2"/>
      <c r="D48" s="16"/>
      <c r="E48" s="16"/>
      <c r="F48" s="21"/>
      <c r="H48" s="19"/>
      <c r="I48" s="19">
        <f>I46-I47</f>
        <v>322000</v>
      </c>
      <c r="J48" s="19"/>
    </row>
    <row r="49" spans="1:10">
      <c r="A49" s="2"/>
      <c r="B49" s="2"/>
      <c r="C49" s="2"/>
      <c r="D49" s="3" t="s">
        <v>48</v>
      </c>
      <c r="E49" s="1" t="s">
        <v>49</v>
      </c>
      <c r="F49" s="3" t="s">
        <v>50</v>
      </c>
      <c r="H49" s="19"/>
      <c r="I49" s="19"/>
      <c r="J49" s="19"/>
    </row>
    <row r="50" spans="1:10">
      <c r="A50" s="2"/>
      <c r="B50" s="2"/>
      <c r="C50" s="2"/>
      <c r="D50" s="12" t="s">
        <v>51</v>
      </c>
      <c r="E50" s="12" t="s">
        <v>52</v>
      </c>
      <c r="F50" s="12" t="s">
        <v>10</v>
      </c>
      <c r="H50" s="19"/>
      <c r="I50" s="19">
        <f>80+22</f>
        <v>102</v>
      </c>
      <c r="J50" s="19">
        <f>I50*1.2</f>
        <v>122.39999999999999</v>
      </c>
    </row>
    <row r="51" spans="1:10">
      <c r="A51" s="9" t="s">
        <v>53</v>
      </c>
      <c r="B51" s="2"/>
      <c r="C51" s="2"/>
      <c r="D51" s="16"/>
      <c r="E51" s="16"/>
      <c r="F51" s="2"/>
      <c r="H51" s="19"/>
      <c r="I51" s="19"/>
      <c r="J51" s="19"/>
    </row>
    <row r="52" spans="1:10">
      <c r="A52" s="29" t="s">
        <v>54</v>
      </c>
      <c r="B52" s="2"/>
      <c r="C52" s="23">
        <v>6</v>
      </c>
      <c r="D52" s="21" t="s">
        <v>22</v>
      </c>
      <c r="E52" s="15">
        <f>E2*C52</f>
        <v>840</v>
      </c>
      <c r="F52" s="16">
        <f>E52*$E$3</f>
        <v>105000</v>
      </c>
    </row>
    <row r="53" spans="1:10">
      <c r="A53" s="2" t="s">
        <v>55</v>
      </c>
      <c r="B53" s="2"/>
      <c r="C53" s="2"/>
      <c r="D53" s="16"/>
      <c r="E53" s="16"/>
      <c r="F53" s="16" t="s">
        <v>23</v>
      </c>
      <c r="I53" s="30" t="e">
        <f>I54-F42</f>
        <v>#REF!</v>
      </c>
      <c r="J53" t="s">
        <v>56</v>
      </c>
    </row>
    <row r="54" spans="1:10">
      <c r="A54" s="22" t="s">
        <v>57</v>
      </c>
      <c r="B54" s="9"/>
      <c r="C54" s="2"/>
      <c r="D54" s="21" t="s">
        <v>22</v>
      </c>
      <c r="E54" s="14">
        <v>0</v>
      </c>
      <c r="F54" s="16">
        <f>E54*$E$3</f>
        <v>0</v>
      </c>
      <c r="I54" s="15" t="e">
        <f>(SUM(E46*E4,'[2]Corn Alvord'!F56*'[2]Corn Alvord'!F4,'[2]Corn Home'!F56*'[2]Corn Home'!F4))</f>
        <v>#REF!</v>
      </c>
      <c r="J54" t="s">
        <v>58</v>
      </c>
    </row>
    <row r="55" spans="1:10">
      <c r="A55" s="22" t="s">
        <v>59</v>
      </c>
      <c r="B55" s="9"/>
      <c r="C55" s="2"/>
      <c r="D55" s="21" t="s">
        <v>22</v>
      </c>
      <c r="E55" s="14">
        <v>0</v>
      </c>
      <c r="F55" s="16">
        <f>E55*$E$3</f>
        <v>0</v>
      </c>
      <c r="I55" s="31">
        <f>E4+'[2]Corn Alvord'!F4+'[2]Corn Home'!F4</f>
        <v>22450</v>
      </c>
      <c r="J55" t="s">
        <v>5</v>
      </c>
    </row>
    <row r="56" spans="1:10" ht="15">
      <c r="A56" s="29" t="s">
        <v>60</v>
      </c>
      <c r="B56" s="9"/>
      <c r="C56" s="23">
        <v>0</v>
      </c>
      <c r="D56" s="21" t="s">
        <v>22</v>
      </c>
      <c r="E56" s="32">
        <f>E2*C56</f>
        <v>0</v>
      </c>
      <c r="F56" s="16">
        <f>E56*$E$3</f>
        <v>0</v>
      </c>
      <c r="I56" s="33" t="e">
        <f>I54/I55</f>
        <v>#REF!</v>
      </c>
      <c r="J56" s="9" t="s">
        <v>61</v>
      </c>
    </row>
    <row r="57" spans="1:10">
      <c r="A57" s="9" t="s">
        <v>62</v>
      </c>
      <c r="B57" s="9"/>
      <c r="C57" s="34"/>
      <c r="D57" s="21" t="s">
        <v>22</v>
      </c>
      <c r="E57" s="18">
        <f>E52+E54+E55+E56</f>
        <v>840</v>
      </c>
      <c r="F57" s="16">
        <f>E57*$E$3</f>
        <v>105000</v>
      </c>
    </row>
    <row r="58" spans="1:10">
      <c r="A58" s="22"/>
      <c r="B58" s="9"/>
      <c r="C58" s="34"/>
      <c r="D58" s="11"/>
      <c r="E58" s="35" t="s">
        <v>34</v>
      </c>
      <c r="F58" s="36" t="s">
        <v>34</v>
      </c>
      <c r="H58" s="37" t="s">
        <v>63</v>
      </c>
      <c r="I58" s="37" t="s">
        <v>64</v>
      </c>
      <c r="J58" s="38" t="s">
        <v>65</v>
      </c>
    </row>
    <row r="59" spans="1:10">
      <c r="A59" s="9" t="s">
        <v>66</v>
      </c>
      <c r="B59" s="9"/>
      <c r="C59" s="34"/>
      <c r="D59" s="15" t="e">
        <f>E57-D45</f>
        <v>#REF!</v>
      </c>
      <c r="E59" s="18" t="e">
        <f>E57-E45</f>
        <v>#REF!</v>
      </c>
      <c r="F59" s="20" t="e">
        <f>F57-F45</f>
        <v>#REF!</v>
      </c>
      <c r="H59" s="39" t="e">
        <f>F59+'[2]Corn Home'!G69+'[2]Corn Alvord'!G69</f>
        <v>#REF!</v>
      </c>
      <c r="I59" t="e">
        <f>H59*0.25</f>
        <v>#REF!</v>
      </c>
      <c r="J59" s="20" t="e">
        <f>H59-I59</f>
        <v>#REF!</v>
      </c>
    </row>
    <row r="60" spans="1:10">
      <c r="H60" s="30"/>
      <c r="J60" t="e">
        <f>J59/80</f>
        <v>#REF!</v>
      </c>
    </row>
    <row r="61" spans="1:10">
      <c r="A61" t="s">
        <v>67</v>
      </c>
      <c r="F61" s="40" t="e">
        <f>F59/F45</f>
        <v>#REF!</v>
      </c>
    </row>
    <row r="64" spans="1:10">
      <c r="E64" t="s">
        <v>68</v>
      </c>
    </row>
    <row r="66" ht="15"/>
  </sheetData>
  <mergeCells count="2">
    <mergeCell ref="A3:C3"/>
    <mergeCell ref="D5:E5"/>
  </mergeCells>
  <phoneticPr fontId="12" type="noConversion"/>
  <hyperlinks>
    <hyperlink ref="A56" r:id="rId1"/>
    <hyperlink ref="A52" r:id="rId2"/>
  </hyperlinks>
  <pageMargins left="0.75" right="0.75" top="1" bottom="1" header="0.5" footer="0.5"/>
  <headerFooter alignWithMargins="0"/>
  <legacyDrawing r:id="rId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Corn (purchase)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</dc:creator>
  <cp:lastModifiedBy>Minor Michael</cp:lastModifiedBy>
  <dcterms:created xsi:type="dcterms:W3CDTF">2012-09-28T17:48:10Z</dcterms:created>
  <dcterms:modified xsi:type="dcterms:W3CDTF">2012-09-28T18:01:42Z</dcterms:modified>
</cp:coreProperties>
</file>