
<file path=[Content_Types].xml><?xml version="1.0" encoding="utf-8"?>
<Types xmlns="http://schemas.openxmlformats.org/package/2006/content-types"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Default Extension="xml" ContentType="application/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rels" ContentType="application/vnd.openxmlformats-package.relationships+xml"/>
  <Override PartName="/xl/drawings/drawing1.xml" ContentType="application/vnd.openxmlformats-officedocument.drawing+xml"/>
  <Default Extension="jpeg" ContentType="image/jpeg"/>
  <Override PartName="/xl/calcChain.xml" ContentType="application/vnd.openxmlformats-officedocument.spreadsheetml.calcChain+xml"/>
  <Override PartName="/xl/styles.xml" ContentType="application/vnd.openxmlformats-officedocument.spreadsheetml.styles+xml"/>
</Types>
</file>

<file path=_rels/.rels><?xml version="1.0" encoding="UTF-8" standalone="yes"?>
<Relationships xmlns="http://schemas.openxmlformats.org/package/2006/relationships"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-20" yWindow="-20" windowWidth="21600" windowHeight="14640"/>
  </bookViews>
  <sheets>
    <sheet name="2012 corn" sheetId="1" r:id="rId1"/>
  </sheets>
  <externalReferences>
    <externalReference r:id="rId2"/>
  </externalReferences>
  <definedNames>
    <definedName name="County">#REF!</definedName>
    <definedName name="_xlnm.Print_Area" localSheetId="0">'2012 corn'!$A$1:$L$33</definedName>
  </definedName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F11" i="1"/>
  <c r="G11"/>
  <c r="H11"/>
  <c r="F9"/>
  <c r="G9"/>
  <c r="H9"/>
  <c r="K5"/>
  <c r="K7"/>
  <c r="C22"/>
  <c r="L7"/>
  <c r="F5"/>
  <c r="G22"/>
  <c r="Q36"/>
  <c r="B22"/>
  <c r="K10"/>
  <c r="I22"/>
  <c r="B16"/>
  <c r="K9"/>
  <c r="Q17"/>
  <c r="I2"/>
  <c r="L10"/>
  <c r="H5"/>
  <c r="L5"/>
  <c r="L17"/>
  <c r="K11"/>
  <c r="K12"/>
  <c r="L9"/>
  <c r="F22"/>
  <c r="H16"/>
  <c r="L11"/>
  <c r="L12"/>
  <c r="L14"/>
  <c r="L15"/>
  <c r="G16"/>
  <c r="L13"/>
</calcChain>
</file>

<file path=xl/sharedStrings.xml><?xml version="1.0" encoding="utf-8"?>
<sst xmlns="http://schemas.openxmlformats.org/spreadsheetml/2006/main" count="58" uniqueCount="53">
  <si>
    <t xml:space="preserve">CORN MARKETING SHEET </t>
  </si>
  <si>
    <t>Name</t>
  </si>
  <si>
    <t>Year</t>
  </si>
  <si>
    <t>County</t>
  </si>
  <si>
    <t>Last Updated:</t>
  </si>
  <si>
    <t>Account #:</t>
  </si>
  <si>
    <t>Acres</t>
  </si>
  <si>
    <t>Projected Yield</t>
  </si>
  <si>
    <t>Projected Production</t>
  </si>
  <si>
    <t>Storage</t>
  </si>
  <si>
    <t>Delivery at Harvest</t>
  </si>
  <si>
    <t>Harvest Basis</t>
  </si>
  <si>
    <t>CASH SALES:</t>
  </si>
  <si>
    <t>Bushels</t>
  </si>
  <si>
    <t>Delivery Period</t>
  </si>
  <si>
    <t>Delivery Point</t>
  </si>
  <si>
    <t>Fut. Px</t>
  </si>
  <si>
    <t>Basis</t>
  </si>
  <si>
    <t>Cash Price</t>
  </si>
  <si>
    <t>Revenue</t>
  </si>
  <si>
    <t>Bushels per Acre</t>
  </si>
  <si>
    <t>% of Production</t>
  </si>
  <si>
    <t>Cash Sales</t>
  </si>
  <si>
    <t>Puts</t>
  </si>
  <si>
    <t>Total</t>
  </si>
  <si>
    <t>Unmanaged</t>
  </si>
  <si>
    <t>Min Gross Revenue/Acre</t>
  </si>
  <si>
    <t>Min Total Gross Revenue</t>
  </si>
  <si>
    <t>Min Price</t>
  </si>
  <si>
    <t>Total:</t>
  </si>
  <si>
    <t>March</t>
  </si>
  <si>
    <t>BROKERAGE:</t>
  </si>
  <si>
    <t>Strike Px</t>
  </si>
  <si>
    <t>Premium Cost</t>
  </si>
  <si>
    <t>Minimum Cash Px</t>
  </si>
  <si>
    <t>Open Option Equity</t>
  </si>
  <si>
    <t>Notes:</t>
  </si>
  <si>
    <t>Marketing, Inc. is strictly forbidden.</t>
  </si>
  <si>
    <t xml:space="preserve">This data is provided for information purposes only and is not intended to be used for specific trading strategies without consulting Professional </t>
  </si>
  <si>
    <t>Ag Marketing Inc.  No guarantee of any kind is implied or possible where projections of future conditions are attempted.  Past results</t>
  </si>
  <si>
    <t>are no indication of future performance.  All information is based upon data that is believed to be reliable, but its accuracy is not guaranteed.</t>
  </si>
  <si>
    <t>Futures</t>
  </si>
  <si>
    <t>Done</t>
  </si>
  <si>
    <t>Open Market Harvest</t>
  </si>
  <si>
    <t>Open Market Storage</t>
  </si>
  <si>
    <t>Storage Value</t>
  </si>
  <si>
    <t>Dec '12</t>
  </si>
  <si>
    <t>Inventory value of 2012 @ todays market</t>
  </si>
  <si>
    <t xml:space="preserve">Copyright © 2012 Professional Ag Marketing, Inc.  Reproduction in any form without the expressed written consent of Professional Ag </t>
  </si>
  <si>
    <t>Market</t>
  </si>
  <si>
    <t>Dec 13 Put</t>
  </si>
  <si>
    <t>***Buy 5.80 put for 20 cents</t>
  </si>
  <si>
    <t>Mike Minor</t>
  </si>
</sst>
</file>

<file path=xl/styles.xml><?xml version="1.0" encoding="utf-8"?>
<styleSheet xmlns="http://schemas.openxmlformats.org/spreadsheetml/2006/main">
  <numFmts count="7"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164" formatCode="&quot;$&quot;#,##0.00"/>
    <numFmt numFmtId="165" formatCode="&quot;$&quot;#,##0"/>
    <numFmt numFmtId="166" formatCode=";;;"/>
    <numFmt numFmtId="167" formatCode="[$-409]mmm\-yy;@"/>
  </numFmts>
  <fonts count="10"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u/>
      <sz val="10"/>
      <name val="Arial"/>
      <family val="2"/>
    </font>
    <font>
      <b/>
      <sz val="10"/>
      <color indexed="57"/>
      <name val="Arial"/>
      <family val="2"/>
    </font>
    <font>
      <sz val="10"/>
      <color indexed="57"/>
      <name val="Arial"/>
      <family val="2"/>
    </font>
    <font>
      <sz val="10"/>
      <color indexed="10"/>
      <name val="Arial"/>
      <family val="2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14" fontId="3" fillId="0" borderId="0" xfId="0" quotePrefix="1" applyNumberFormat="1" applyFont="1"/>
    <xf numFmtId="0" fontId="3" fillId="0" borderId="0" xfId="0" applyFont="1"/>
    <xf numFmtId="3" fontId="1" fillId="0" borderId="0" xfId="0" applyNumberFormat="1" applyFont="1" applyAlignment="1">
      <alignment horizontal="center" vertical="center"/>
    </xf>
    <xf numFmtId="38" fontId="3" fillId="2" borderId="0" xfId="0" applyNumberFormat="1" applyFont="1" applyFill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3" fontId="3" fillId="0" borderId="0" xfId="0" applyNumberFormat="1" applyFont="1"/>
    <xf numFmtId="3" fontId="1" fillId="0" borderId="0" xfId="0" applyNumberFormat="1" applyFont="1"/>
    <xf numFmtId="0" fontId="3" fillId="0" borderId="0" xfId="0" applyFont="1" applyFill="1" applyBorder="1"/>
    <xf numFmtId="0" fontId="3" fillId="0" borderId="0" xfId="0" applyFont="1" applyFill="1"/>
    <xf numFmtId="0" fontId="1" fillId="0" borderId="0" xfId="0" applyFont="1" applyFill="1"/>
    <xf numFmtId="0" fontId="3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 wrapText="1"/>
    </xf>
    <xf numFmtId="1" fontId="3" fillId="3" borderId="3" xfId="0" applyNumberFormat="1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8" fontId="1" fillId="0" borderId="0" xfId="0" applyNumberFormat="1" applyFont="1" applyBorder="1"/>
    <xf numFmtId="8" fontId="1" fillId="0" borderId="0" xfId="0" applyNumberFormat="1" applyFont="1"/>
    <xf numFmtId="8" fontId="3" fillId="0" borderId="0" xfId="0" applyNumberFormat="1" applyFont="1"/>
    <xf numFmtId="165" fontId="3" fillId="0" borderId="0" xfId="0" applyNumberFormat="1" applyFont="1"/>
    <xf numFmtId="8" fontId="3" fillId="3" borderId="4" xfId="0" applyNumberFormat="1" applyFont="1" applyFill="1" applyBorder="1" applyAlignment="1">
      <alignment horizontal="center" vertical="center"/>
    </xf>
    <xf numFmtId="1" fontId="3" fillId="3" borderId="5" xfId="0" applyNumberFormat="1" applyFont="1" applyFill="1" applyBorder="1" applyAlignment="1">
      <alignment horizontal="center" vertical="center"/>
    </xf>
    <xf numFmtId="9" fontId="3" fillId="3" borderId="6" xfId="0" applyNumberFormat="1" applyFont="1" applyFill="1" applyBorder="1" applyAlignment="1">
      <alignment vertical="center" wrapText="1"/>
    </xf>
    <xf numFmtId="1" fontId="1" fillId="0" borderId="0" xfId="0" applyNumberFormat="1" applyFont="1" applyBorder="1" applyAlignment="1">
      <alignment vertical="center"/>
    </xf>
    <xf numFmtId="8" fontId="3" fillId="3" borderId="1" xfId="0" applyNumberFormat="1" applyFont="1" applyFill="1" applyBorder="1" applyAlignment="1">
      <alignment horizontal="center" vertical="center"/>
    </xf>
    <xf numFmtId="1" fontId="3" fillId="3" borderId="2" xfId="0" applyNumberFormat="1" applyFont="1" applyFill="1" applyBorder="1" applyAlignment="1">
      <alignment horizontal="center" vertical="center"/>
    </xf>
    <xf numFmtId="9" fontId="3" fillId="3" borderId="3" xfId="0" applyNumberFormat="1" applyFont="1" applyFill="1" applyBorder="1"/>
    <xf numFmtId="1" fontId="1" fillId="0" borderId="0" xfId="0" applyNumberFormat="1" applyFont="1" applyBorder="1" applyAlignment="1"/>
    <xf numFmtId="1" fontId="1" fillId="0" borderId="0" xfId="0" applyNumberFormat="1" applyFont="1" applyBorder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1" fontId="1" fillId="0" borderId="0" xfId="0" applyNumberFormat="1" applyFont="1"/>
    <xf numFmtId="9" fontId="1" fillId="0" borderId="0" xfId="0" applyNumberFormat="1" applyFont="1"/>
    <xf numFmtId="8" fontId="3" fillId="3" borderId="3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/>
    <xf numFmtId="8" fontId="3" fillId="3" borderId="3" xfId="0" applyNumberFormat="1" applyFont="1" applyFill="1" applyBorder="1"/>
    <xf numFmtId="3" fontId="1" fillId="0" borderId="0" xfId="0" applyNumberFormat="1" applyFont="1" applyAlignment="1">
      <alignment horizontal="left" vertical="center"/>
    </xf>
    <xf numFmtId="3" fontId="3" fillId="0" borderId="0" xfId="0" applyNumberFormat="1" applyFont="1" applyAlignment="1">
      <alignment horizontal="left" vertical="center"/>
    </xf>
    <xf numFmtId="2" fontId="1" fillId="0" borderId="0" xfId="0" applyNumberFormat="1" applyFont="1"/>
    <xf numFmtId="8" fontId="1" fillId="0" borderId="0" xfId="0" applyNumberFormat="1" applyFont="1" applyFill="1" applyAlignment="1">
      <alignment horizontal="center"/>
    </xf>
    <xf numFmtId="0" fontId="6" fillId="0" borderId="0" xfId="0" applyFont="1" applyFill="1" applyBorder="1"/>
    <xf numFmtId="166" fontId="1" fillId="0" borderId="0" xfId="0" applyNumberFormat="1" applyFont="1"/>
    <xf numFmtId="0" fontId="1" fillId="0" borderId="0" xfId="0" applyFont="1" applyFill="1" applyBorder="1"/>
    <xf numFmtId="9" fontId="5" fillId="0" borderId="0" xfId="0" applyNumberFormat="1" applyFont="1" applyBorder="1" applyAlignment="1">
      <alignment horizontal="center" vertical="center"/>
    </xf>
    <xf numFmtId="9" fontId="6" fillId="0" borderId="0" xfId="0" applyNumberFormat="1" applyFont="1" applyFill="1" applyBorder="1"/>
    <xf numFmtId="0" fontId="7" fillId="0" borderId="0" xfId="0" applyFont="1" applyFill="1" applyBorder="1"/>
    <xf numFmtId="3" fontId="3" fillId="0" borderId="0" xfId="0" applyNumberFormat="1" applyFont="1" applyAlignment="1">
      <alignment horizontal="center"/>
    </xf>
    <xf numFmtId="4" fontId="1" fillId="0" borderId="0" xfId="0" applyNumberFormat="1" applyFont="1" applyBorder="1"/>
    <xf numFmtId="0" fontId="1" fillId="0" borderId="0" xfId="0" applyFont="1" applyBorder="1"/>
    <xf numFmtId="3" fontId="6" fillId="0" borderId="0" xfId="0" applyNumberFormat="1" applyFont="1" applyFill="1" applyBorder="1"/>
    <xf numFmtId="164" fontId="6" fillId="0" borderId="0" xfId="0" applyNumberFormat="1" applyFont="1" applyFill="1" applyBorder="1"/>
    <xf numFmtId="0" fontId="5" fillId="0" borderId="0" xfId="0" applyFont="1"/>
    <xf numFmtId="0" fontId="1" fillId="0" borderId="0" xfId="0" quotePrefix="1" applyFont="1"/>
    <xf numFmtId="0" fontId="9" fillId="0" borderId="0" xfId="0" applyFont="1"/>
    <xf numFmtId="0" fontId="1" fillId="0" borderId="0" xfId="0" quotePrefix="1" applyFont="1" applyAlignment="1">
      <alignment horizontal="center" vertical="center" wrapText="1"/>
    </xf>
    <xf numFmtId="3" fontId="0" fillId="0" borderId="0" xfId="0" applyNumberFormat="1" applyAlignment="1">
      <alignment horizontal="center" vertical="center"/>
    </xf>
    <xf numFmtId="0" fontId="3" fillId="0" borderId="0" xfId="0" applyFont="1" applyAlignment="1">
      <alignment vertical="center"/>
    </xf>
    <xf numFmtId="8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39" fontId="3" fillId="0" borderId="0" xfId="0" applyNumberFormat="1" applyFont="1" applyAlignment="1">
      <alignment horizontal="center"/>
    </xf>
    <xf numFmtId="164" fontId="1" fillId="0" borderId="0" xfId="0" applyNumberFormat="1" applyFont="1" applyFill="1" applyAlignment="1">
      <alignment horizontal="center"/>
    </xf>
    <xf numFmtId="39" fontId="3" fillId="0" borderId="0" xfId="0" applyNumberFormat="1" applyFont="1" applyAlignment="1">
      <alignment horizontal="center" vertical="center"/>
    </xf>
    <xf numFmtId="164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wrapText="1"/>
    </xf>
    <xf numFmtId="164" fontId="3" fillId="0" borderId="0" xfId="0" applyNumberFormat="1" applyFont="1" applyAlignment="1">
      <alignment horizontal="center" vertical="center" wrapText="1"/>
    </xf>
    <xf numFmtId="165" fontId="3" fillId="0" borderId="0" xfId="0" applyNumberFormat="1" applyFont="1" applyAlignment="1">
      <alignment horizontal="center"/>
    </xf>
    <xf numFmtId="165" fontId="3" fillId="3" borderId="0" xfId="0" applyNumberFormat="1" applyFont="1" applyFill="1" applyBorder="1" applyAlignment="1">
      <alignment horizontal="center"/>
    </xf>
    <xf numFmtId="14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7" fontId="3" fillId="0" borderId="0" xfId="0" applyNumberFormat="1" applyFont="1" applyAlignment="1">
      <alignment horizontal="center"/>
    </xf>
    <xf numFmtId="165" fontId="3" fillId="0" borderId="0" xfId="0" applyNumberFormat="1" applyFont="1" applyBorder="1" applyAlignment="1">
      <alignment horizontal="center"/>
    </xf>
    <xf numFmtId="166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" fontId="3" fillId="3" borderId="0" xfId="0" applyNumberFormat="1" applyFont="1" applyFill="1" applyAlignment="1">
      <alignment horizontal="center"/>
    </xf>
    <xf numFmtId="38" fontId="3" fillId="3" borderId="0" xfId="0" applyNumberFormat="1" applyFont="1" applyFill="1" applyAlignment="1">
      <alignment horizontal="center"/>
    </xf>
    <xf numFmtId="164" fontId="3" fillId="3" borderId="0" xfId="0" applyNumberFormat="1" applyFont="1" applyFill="1" applyAlignment="1">
      <alignment horizontal="center"/>
    </xf>
    <xf numFmtId="0" fontId="6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1" fontId="1" fillId="0" borderId="0" xfId="0" applyNumberFormat="1" applyFont="1" applyAlignment="1">
      <alignment horizontal="center"/>
    </xf>
    <xf numFmtId="9" fontId="1" fillId="0" borderId="0" xfId="0" applyNumberFormat="1" applyFont="1" applyAlignment="1">
      <alignment horizontal="center"/>
    </xf>
    <xf numFmtId="167" fontId="3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0" fontId="3" fillId="3" borderId="0" xfId="0" applyFont="1" applyFill="1" applyAlignment="1">
      <alignment horizontal="center"/>
    </xf>
    <xf numFmtId="3" fontId="1" fillId="3" borderId="0" xfId="0" applyNumberFormat="1" applyFont="1" applyFill="1" applyAlignment="1">
      <alignment horizontal="center"/>
    </xf>
    <xf numFmtId="164" fontId="1" fillId="3" borderId="0" xfId="0" applyNumberFormat="1" applyFont="1" applyFill="1" applyAlignment="1">
      <alignment horizontal="center"/>
    </xf>
    <xf numFmtId="6" fontId="1" fillId="3" borderId="0" xfId="0" applyNumberFormat="1" applyFont="1" applyFill="1" applyAlignment="1">
      <alignment horizontal="center"/>
    </xf>
    <xf numFmtId="2" fontId="1" fillId="0" borderId="0" xfId="0" applyNumberFormat="1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165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167" fontId="3" fillId="0" borderId="0" xfId="0" applyNumberFormat="1" applyFont="1" applyAlignment="1">
      <alignment horizontal="left" vertical="center" wrapText="1"/>
    </xf>
    <xf numFmtId="0" fontId="0" fillId="0" borderId="0" xfId="0" applyAlignment="1"/>
    <xf numFmtId="0" fontId="5" fillId="4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8" fontId="3" fillId="3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/>
    </xf>
    <xf numFmtId="0" fontId="1" fillId="4" borderId="0" xfId="0" applyFont="1" applyFill="1" applyAlignment="1"/>
    <xf numFmtId="0" fontId="3" fillId="0" borderId="0" xfId="0" applyFont="1" applyAlignment="1">
      <alignment horizontal="center" vertical="center"/>
    </xf>
    <xf numFmtId="49" fontId="3" fillId="2" borderId="0" xfId="0" applyNumberFormat="1" applyFont="1" applyFill="1" applyAlignment="1">
      <alignment horizontal="center" vertical="center"/>
    </xf>
    <xf numFmtId="49" fontId="1" fillId="2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calcChain" Target="calcChain.xml"/><Relationship Id="rId4" Type="http://schemas.openxmlformats.org/officeDocument/2006/relationships/styles" Target="styles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Relationship Id="rId3" Type="http://schemas.openxmlformats.org/officeDocument/2006/relationships/theme" Target="theme/theme1.xml"/><Relationship Id="rId5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333375</xdr:colOff>
      <xdr:row>0</xdr:row>
      <xdr:rowOff>0</xdr:rowOff>
    </xdr:from>
    <xdr:to>
      <xdr:col>10</xdr:col>
      <xdr:colOff>1085850</xdr:colOff>
      <xdr:row>1</xdr:row>
      <xdr:rowOff>342900</xdr:rowOff>
    </xdr:to>
    <xdr:pic>
      <xdr:nvPicPr>
        <xdr:cNvPr id="1026" name="Picture 2" descr="Professional Ag Marketing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00950" y="0"/>
          <a:ext cx="189547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ogmarginsheet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Hog Margin"/>
      <sheetName val="hog margin history"/>
      <sheetName val="Sheet2"/>
    </sheetNames>
    <sheetDataSet>
      <sheetData sheetId="0">
        <row r="11">
          <cell r="D11">
            <v>187</v>
          </cell>
        </row>
        <row r="21">
          <cell r="L21">
            <v>5.68</v>
          </cell>
        </row>
      </sheetData>
      <sheetData sheetId="1"/>
      <sheetData sheetId="2">
        <row r="1">
          <cell r="H1" t="str">
            <v xml:space="preserve">AUG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pageSetUpPr fitToPage="1"/>
  </sheetPr>
  <dimension ref="A1:T41"/>
  <sheetViews>
    <sheetView tabSelected="1" workbookViewId="0">
      <selection activeCell="D6" sqref="D6"/>
    </sheetView>
  </sheetViews>
  <sheetFormatPr baseColWidth="10" defaultColWidth="8.83203125" defaultRowHeight="12"/>
  <cols>
    <col min="1" max="1" width="11.1640625" style="4" customWidth="1"/>
    <col min="2" max="2" width="11.5" style="4" customWidth="1"/>
    <col min="3" max="3" width="11.33203125" style="4" customWidth="1"/>
    <col min="4" max="4" width="12.5" style="4" customWidth="1"/>
    <col min="5" max="5" width="10" style="4" customWidth="1"/>
    <col min="6" max="6" width="13" style="4" customWidth="1"/>
    <col min="7" max="7" width="12.1640625" style="4" customWidth="1"/>
    <col min="8" max="9" width="14.5" style="4" customWidth="1"/>
    <col min="10" max="10" width="17.1640625" style="4" customWidth="1"/>
    <col min="11" max="11" width="16.5" style="4" customWidth="1"/>
    <col min="12" max="12" width="17.33203125" style="4" customWidth="1"/>
    <col min="13" max="13" width="11.1640625" style="4" customWidth="1"/>
    <col min="14" max="14" width="15" style="4" customWidth="1"/>
    <col min="15" max="15" width="6.5" style="4" customWidth="1"/>
    <col min="16" max="16" width="8.83203125" style="4"/>
    <col min="17" max="17" width="1.33203125" style="4" customWidth="1"/>
    <col min="18" max="18" width="9" style="4" customWidth="1"/>
    <col min="19" max="16384" width="8.83203125" style="4"/>
  </cols>
  <sheetData>
    <row r="1" spans="1:20" ht="27.75" customHeight="1">
      <c r="A1" s="111" t="s">
        <v>0</v>
      </c>
      <c r="B1" s="112"/>
      <c r="C1" s="112"/>
      <c r="D1" s="112"/>
      <c r="E1" s="112"/>
      <c r="F1" s="112"/>
      <c r="G1" s="112"/>
      <c r="H1" s="113"/>
      <c r="I1" s="107"/>
      <c r="J1" s="1"/>
      <c r="K1" s="2"/>
      <c r="L1" s="3"/>
      <c r="M1" s="3"/>
      <c r="N1" s="3"/>
    </row>
    <row r="2" spans="1:20" ht="47.25" customHeight="1">
      <c r="A2" s="5" t="s">
        <v>1</v>
      </c>
      <c r="B2" s="114" t="s">
        <v>52</v>
      </c>
      <c r="C2" s="115"/>
      <c r="D2" s="5" t="s">
        <v>2</v>
      </c>
      <c r="E2" s="5">
        <v>2011</v>
      </c>
      <c r="F2" s="5" t="s">
        <v>3</v>
      </c>
      <c r="G2" s="6"/>
      <c r="H2" s="7" t="s">
        <v>4</v>
      </c>
      <c r="I2" s="8">
        <f ca="1">TODAY()</f>
        <v>41159</v>
      </c>
    </row>
    <row r="3" spans="1:20" ht="21.75" customHeight="1">
      <c r="A3" s="4" t="s">
        <v>5</v>
      </c>
      <c r="B3" s="9"/>
      <c r="C3" s="10"/>
      <c r="D3" s="10"/>
      <c r="E3" s="11"/>
      <c r="F3" s="11"/>
      <c r="G3" s="11"/>
      <c r="H3" s="11"/>
      <c r="I3" s="11"/>
      <c r="J3" s="11"/>
      <c r="K3"/>
      <c r="P3" s="11"/>
      <c r="S3" s="11"/>
    </row>
    <row r="4" spans="1:20" ht="25.5" customHeight="1">
      <c r="B4" s="7" t="s">
        <v>6</v>
      </c>
      <c r="C4" s="5"/>
      <c r="D4" s="5" t="s">
        <v>7</v>
      </c>
      <c r="E4" s="5"/>
      <c r="F4" s="7" t="s">
        <v>8</v>
      </c>
      <c r="G4" s="5" t="s">
        <v>9</v>
      </c>
      <c r="H4" s="7" t="s">
        <v>10</v>
      </c>
      <c r="I4" s="7" t="s">
        <v>11</v>
      </c>
      <c r="J4" s="7"/>
      <c r="K4" s="73" t="s">
        <v>46</v>
      </c>
      <c r="L4" s="7"/>
      <c r="M4" s="7"/>
      <c r="N4" s="7"/>
      <c r="P4" s="11"/>
      <c r="S4" s="11"/>
    </row>
    <row r="5" spans="1:20" ht="24">
      <c r="B5" s="6">
        <v>133</v>
      </c>
      <c r="C5" s="67"/>
      <c r="D5" s="13">
        <v>130</v>
      </c>
      <c r="E5" s="12"/>
      <c r="F5" s="14">
        <f>SUM(B5*D5)</f>
        <v>17290</v>
      </c>
      <c r="G5" s="15">
        <v>10000</v>
      </c>
      <c r="H5" s="14">
        <f>SUM(F5-G5)</f>
        <v>7290</v>
      </c>
      <c r="I5" s="71">
        <v>-0.45</v>
      </c>
      <c r="J5" s="99" t="s">
        <v>43</v>
      </c>
      <c r="K5" s="74">
        <f>'[1]Hog Margin'!$L$21+I5</f>
        <v>5.2299999999999995</v>
      </c>
      <c r="L5" s="77">
        <f>K5*H5</f>
        <v>38126.699999999997</v>
      </c>
      <c r="M5" s="17"/>
      <c r="N5" s="17"/>
      <c r="P5" s="17"/>
    </row>
    <row r="6" spans="1:20" ht="24.75" customHeight="1">
      <c r="A6" s="116"/>
      <c r="B6" s="116"/>
      <c r="C6" s="116"/>
      <c r="D6" s="18"/>
      <c r="E6" s="11"/>
      <c r="F6" s="11"/>
      <c r="G6" s="11"/>
      <c r="I6" s="11" t="s">
        <v>45</v>
      </c>
      <c r="J6" s="19"/>
      <c r="K6" s="72"/>
      <c r="L6" s="75"/>
      <c r="M6" s="11"/>
      <c r="N6" s="11"/>
      <c r="O6" s="11"/>
      <c r="P6" s="21"/>
    </row>
    <row r="7" spans="1:20" ht="24">
      <c r="A7" s="105" t="s">
        <v>12</v>
      </c>
      <c r="B7" s="105"/>
      <c r="C7" s="105"/>
      <c r="I7" s="70">
        <v>0.25</v>
      </c>
      <c r="J7" s="21" t="s">
        <v>44</v>
      </c>
      <c r="K7" s="76">
        <f>K5+0.25</f>
        <v>5.4799999999999995</v>
      </c>
      <c r="L7" s="100">
        <f>K7*G5</f>
        <v>54799.999999999993</v>
      </c>
      <c r="M7" s="23"/>
      <c r="N7" s="23"/>
      <c r="O7" s="23"/>
      <c r="P7" s="23"/>
    </row>
    <row r="8" spans="1:20" ht="24">
      <c r="B8" s="24" t="s">
        <v>13</v>
      </c>
      <c r="C8" s="23" t="s">
        <v>14</v>
      </c>
      <c r="D8" s="23" t="s">
        <v>15</v>
      </c>
      <c r="E8" s="23" t="s">
        <v>16</v>
      </c>
      <c r="F8" s="24" t="s">
        <v>17</v>
      </c>
      <c r="G8" s="24" t="s">
        <v>18</v>
      </c>
      <c r="H8" s="24" t="s">
        <v>19</v>
      </c>
      <c r="J8" s="25"/>
      <c r="K8" s="26" t="s">
        <v>20</v>
      </c>
      <c r="L8" s="27" t="s">
        <v>21</v>
      </c>
      <c r="M8" s="28"/>
      <c r="O8" s="29"/>
      <c r="P8" s="30"/>
      <c r="Q8" s="30"/>
    </row>
    <row r="9" spans="1:20">
      <c r="A9" s="68" t="s">
        <v>42</v>
      </c>
      <c r="B9" s="14">
        <v>5000</v>
      </c>
      <c r="C9" s="92">
        <v>41621</v>
      </c>
      <c r="D9" s="101" t="s">
        <v>41</v>
      </c>
      <c r="E9" s="69">
        <v>6.4</v>
      </c>
      <c r="F9" s="81">
        <f>I5</f>
        <v>-0.45</v>
      </c>
      <c r="G9" s="69">
        <f>E9+F9</f>
        <v>5.95</v>
      </c>
      <c r="H9" s="77">
        <f>B9*G9</f>
        <v>29750</v>
      </c>
      <c r="J9" s="33" t="s">
        <v>22</v>
      </c>
      <c r="K9" s="34">
        <f>SUM(B16/B5)</f>
        <v>75.187969924812023</v>
      </c>
      <c r="L9" s="35">
        <f>SUM(B16/F5)</f>
        <v>0.578368999421631</v>
      </c>
      <c r="M9" s="36"/>
      <c r="O9" s="29"/>
      <c r="P9" s="30"/>
      <c r="Q9" s="30"/>
    </row>
    <row r="10" spans="1:20">
      <c r="A10" s="16"/>
      <c r="B10" s="14"/>
      <c r="C10" s="92"/>
      <c r="D10" s="101"/>
      <c r="E10" s="69"/>
      <c r="F10" s="81"/>
      <c r="G10" s="69"/>
      <c r="H10" s="77"/>
      <c r="J10" s="37" t="s">
        <v>23</v>
      </c>
      <c r="K10" s="38">
        <f>SUM(B22/B5)</f>
        <v>0</v>
      </c>
      <c r="L10" s="39">
        <f>SUM(B22/F5)</f>
        <v>0</v>
      </c>
      <c r="M10" s="40"/>
      <c r="O10" s="29"/>
      <c r="P10" s="30"/>
    </row>
    <row r="11" spans="1:20">
      <c r="A11" s="16" t="s">
        <v>42</v>
      </c>
      <c r="B11" s="14">
        <v>5000</v>
      </c>
      <c r="C11" s="92" t="s">
        <v>50</v>
      </c>
      <c r="D11" s="70"/>
      <c r="E11" s="69">
        <v>5.6</v>
      </c>
      <c r="F11" s="81">
        <f>I5</f>
        <v>-0.45</v>
      </c>
      <c r="G11" s="69">
        <f t="shared" ref="G11" si="0">E11+F11</f>
        <v>5.1499999999999995</v>
      </c>
      <c r="H11" s="77">
        <f t="shared" ref="H11" si="1">B11*G11</f>
        <v>25749.999999999996</v>
      </c>
      <c r="J11" s="37" t="s">
        <v>24</v>
      </c>
      <c r="K11" s="38">
        <f>SUM(K9:K10)</f>
        <v>75.187969924812023</v>
      </c>
      <c r="L11" s="39">
        <f>SUM(L9:L10)</f>
        <v>0.578368999421631</v>
      </c>
      <c r="M11" s="41"/>
      <c r="O11" s="29"/>
      <c r="P11" s="30"/>
      <c r="R11" s="22"/>
      <c r="S11" s="1"/>
      <c r="T11" s="42"/>
    </row>
    <row r="12" spans="1:20" ht="15" customHeight="1">
      <c r="A12" s="16"/>
      <c r="B12" s="14"/>
      <c r="C12" s="103" t="s">
        <v>51</v>
      </c>
      <c r="D12" s="104"/>
      <c r="E12" s="104"/>
      <c r="F12" s="104"/>
      <c r="G12" s="69"/>
      <c r="H12" s="77"/>
      <c r="J12" s="37" t="s">
        <v>25</v>
      </c>
      <c r="K12" s="38">
        <f>SUM(D5-K11)</f>
        <v>54.812030075187977</v>
      </c>
      <c r="L12" s="39">
        <f>SUM(1-L11)</f>
        <v>0.421631000578369</v>
      </c>
      <c r="M12" s="40"/>
      <c r="O12" s="29"/>
      <c r="P12" s="30"/>
      <c r="S12" s="43"/>
      <c r="T12" s="44"/>
    </row>
    <row r="13" spans="1:20" ht="14.25" customHeight="1">
      <c r="A13" s="16"/>
      <c r="B13" s="14"/>
      <c r="C13" s="92"/>
      <c r="D13" s="70"/>
      <c r="E13" s="69"/>
      <c r="F13" s="81"/>
      <c r="G13" s="69"/>
      <c r="H13" s="77"/>
      <c r="J13" s="109" t="s">
        <v>26</v>
      </c>
      <c r="K13" s="110"/>
      <c r="L13" s="45">
        <f>SUM(+G22+H16)/B5</f>
        <v>417.29323308270676</v>
      </c>
      <c r="M13" s="46"/>
      <c r="P13" s="30"/>
      <c r="S13" s="43"/>
      <c r="T13" s="44"/>
    </row>
    <row r="14" spans="1:20" ht="15.75" customHeight="1">
      <c r="A14" s="11"/>
      <c r="B14" s="14"/>
      <c r="C14" s="93"/>
      <c r="D14" s="69"/>
      <c r="E14" s="69"/>
      <c r="F14" s="81"/>
      <c r="G14" s="69"/>
      <c r="H14" s="77"/>
      <c r="J14" s="109" t="s">
        <v>27</v>
      </c>
      <c r="K14" s="110"/>
      <c r="L14" s="47">
        <f>+H16+G22</f>
        <v>55500</v>
      </c>
      <c r="M14" s="29"/>
      <c r="O14" s="29"/>
      <c r="P14" s="30"/>
      <c r="S14" s="43"/>
      <c r="T14" s="44"/>
    </row>
    <row r="15" spans="1:20" ht="15" customHeight="1">
      <c r="B15" s="48"/>
      <c r="C15" s="49"/>
      <c r="D15" s="31"/>
      <c r="E15" s="31"/>
      <c r="F15" s="31"/>
      <c r="G15" s="31"/>
      <c r="H15" s="32"/>
      <c r="J15" s="109" t="s">
        <v>28</v>
      </c>
      <c r="K15" s="110"/>
      <c r="L15" s="47">
        <f>+L14/(B16+B22)</f>
        <v>5.55</v>
      </c>
      <c r="M15" s="30"/>
      <c r="N15" s="30"/>
      <c r="O15" s="30"/>
      <c r="P15" s="30"/>
    </row>
    <row r="16" spans="1:20">
      <c r="A16" s="94" t="s">
        <v>29</v>
      </c>
      <c r="B16" s="95">
        <f>SUM(B9:B15)</f>
        <v>10000</v>
      </c>
      <c r="C16" s="51"/>
      <c r="D16" s="51"/>
      <c r="E16" s="51"/>
      <c r="F16" s="72"/>
      <c r="G16" s="96">
        <f>SUM(H16/B16)</f>
        <v>5.55</v>
      </c>
      <c r="H16" s="97">
        <f>SUM(H9:H15)</f>
        <v>55500</v>
      </c>
      <c r="I16" s="84"/>
      <c r="J16" s="11"/>
      <c r="L16" s="30"/>
      <c r="M16" s="30"/>
      <c r="N16" s="30"/>
      <c r="O16" s="30"/>
      <c r="P16" s="30"/>
    </row>
    <row r="17" spans="1:20" ht="12.75" customHeight="1">
      <c r="A17" s="19"/>
      <c r="B17" s="20"/>
      <c r="C17" s="20"/>
      <c r="D17" s="19"/>
      <c r="E17" s="19"/>
      <c r="F17" s="11"/>
      <c r="G17" s="11"/>
      <c r="H17" s="21"/>
      <c r="I17" s="52"/>
      <c r="J17" s="102" t="s">
        <v>47</v>
      </c>
      <c r="K17" s="102"/>
      <c r="L17" s="32">
        <f>L5+L7</f>
        <v>92926.699999999983</v>
      </c>
      <c r="M17" s="30"/>
      <c r="N17" s="30"/>
      <c r="O17" s="30"/>
      <c r="P17" s="30"/>
      <c r="Q17" s="17">
        <f>SUM(Q8:Q15)</f>
        <v>0</v>
      </c>
    </row>
    <row r="18" spans="1:20" s="84" customFormat="1" ht="15" customHeight="1">
      <c r="A18" s="105" t="s">
        <v>31</v>
      </c>
      <c r="B18" s="105"/>
      <c r="C18" s="105"/>
      <c r="D18" s="106"/>
      <c r="E18" s="107"/>
      <c r="F18" s="4"/>
      <c r="G18" s="4"/>
      <c r="H18" s="4"/>
      <c r="I18" s="4"/>
      <c r="J18" s="102" t="s">
        <v>49</v>
      </c>
      <c r="K18" s="102"/>
      <c r="L18" s="69"/>
      <c r="R18" s="98"/>
    </row>
    <row r="19" spans="1:20" ht="24">
      <c r="A19" s="17"/>
      <c r="B19" s="23" t="s">
        <v>13</v>
      </c>
      <c r="C19" s="23" t="s">
        <v>32</v>
      </c>
      <c r="D19" s="23" t="s">
        <v>33</v>
      </c>
      <c r="E19" s="23" t="s">
        <v>17</v>
      </c>
      <c r="F19" s="23" t="s">
        <v>34</v>
      </c>
      <c r="G19" s="55" t="s">
        <v>19</v>
      </c>
      <c r="I19" s="23" t="s">
        <v>35</v>
      </c>
      <c r="M19" s="31"/>
    </row>
    <row r="20" spans="1:20">
      <c r="A20" s="79"/>
      <c r="B20" s="58"/>
      <c r="C20" s="80"/>
      <c r="D20" s="81"/>
      <c r="E20" s="81"/>
      <c r="F20" s="80"/>
      <c r="G20" s="82"/>
      <c r="H20" s="70"/>
      <c r="I20" s="81"/>
      <c r="J20" s="53" t="s">
        <v>30</v>
      </c>
    </row>
    <row r="21" spans="1:20">
      <c r="A21" s="108"/>
      <c r="B21" s="108"/>
      <c r="C21" s="56"/>
      <c r="D21" s="59"/>
      <c r="E21" s="29"/>
      <c r="J21" s="53"/>
      <c r="K21" s="16"/>
      <c r="R21" s="50"/>
    </row>
    <row r="22" spans="1:20" s="84" customFormat="1" ht="25" customHeight="1">
      <c r="A22" s="85" t="s">
        <v>29</v>
      </c>
      <c r="B22" s="86">
        <f>SUM(B20:B21)</f>
        <v>0</v>
      </c>
      <c r="C22" s="87">
        <f>SUM(C20:C21)</f>
        <v>0</v>
      </c>
      <c r="E22" s="88"/>
      <c r="F22" s="87" t="e">
        <f>SUM(G22/B22)</f>
        <v>#DIV/0!</v>
      </c>
      <c r="G22" s="78">
        <f>SUM(G20:G21)</f>
        <v>0</v>
      </c>
      <c r="I22" s="81">
        <f>SUM(I20:I21)</f>
        <v>0</v>
      </c>
      <c r="J22" s="83"/>
      <c r="K22" s="58"/>
    </row>
    <row r="23" spans="1:20" ht="25" customHeight="1">
      <c r="A23" s="52"/>
      <c r="B23" s="61"/>
      <c r="C23" s="56"/>
      <c r="D23" s="60"/>
      <c r="E23" s="29"/>
      <c r="J23" s="102"/>
      <c r="K23" s="102"/>
      <c r="L23" s="32"/>
    </row>
    <row r="24" spans="1:20" s="84" customFormat="1" ht="21.75" customHeight="1">
      <c r="A24" s="4" t="s">
        <v>36</v>
      </c>
      <c r="B24" s="62"/>
      <c r="C24" s="57"/>
      <c r="D24" s="60"/>
      <c r="E24" s="29"/>
      <c r="F24" s="4"/>
      <c r="G24" s="4"/>
      <c r="H24" s="4"/>
      <c r="I24" s="4"/>
      <c r="K24" s="89"/>
      <c r="L24" s="90"/>
      <c r="M24" s="91"/>
      <c r="N24" s="58"/>
    </row>
    <row r="25" spans="1:20">
      <c r="A25" s="64"/>
      <c r="B25" s="54"/>
      <c r="C25" s="54"/>
      <c r="E25" s="30"/>
      <c r="F25" s="30"/>
      <c r="G25" s="30"/>
      <c r="H25" s="29"/>
      <c r="I25" s="29"/>
      <c r="J25" s="60"/>
      <c r="K25" s="60"/>
      <c r="M25" s="44"/>
      <c r="N25" s="16"/>
    </row>
    <row r="26" spans="1:20">
      <c r="A26" s="65" t="s">
        <v>48</v>
      </c>
      <c r="B26" s="16"/>
      <c r="E26" s="30"/>
      <c r="F26" s="30"/>
      <c r="G26" s="30"/>
      <c r="J26" s="18"/>
      <c r="K26" s="54"/>
      <c r="L26" s="19"/>
      <c r="M26" s="19"/>
      <c r="N26" s="11"/>
      <c r="O26" s="11"/>
      <c r="P26" s="11"/>
    </row>
    <row r="27" spans="1:20">
      <c r="A27" s="65" t="s">
        <v>37</v>
      </c>
      <c r="B27" s="16"/>
      <c r="E27" s="30"/>
      <c r="F27" s="30"/>
      <c r="G27" s="30"/>
      <c r="J27" s="23"/>
      <c r="K27" s="22"/>
      <c r="L27" s="23"/>
      <c r="M27" s="23"/>
      <c r="N27" s="23"/>
      <c r="O27" s="63"/>
      <c r="P27" s="23"/>
    </row>
    <row r="28" spans="1:20">
      <c r="A28" s="65" t="s">
        <v>38</v>
      </c>
      <c r="B28" s="16"/>
      <c r="E28" s="30"/>
      <c r="F28" s="30"/>
      <c r="G28" s="30"/>
      <c r="J28" s="17"/>
      <c r="L28" s="30"/>
      <c r="M28" s="30"/>
      <c r="N28" s="30"/>
      <c r="O28" s="30"/>
      <c r="P28" s="30"/>
    </row>
    <row r="29" spans="1:20">
      <c r="A29" s="65" t="s">
        <v>39</v>
      </c>
      <c r="B29" s="16"/>
      <c r="E29" s="30"/>
      <c r="F29" s="30"/>
      <c r="G29" s="30"/>
      <c r="J29" s="17"/>
      <c r="L29" s="30"/>
      <c r="M29" s="30"/>
      <c r="N29" s="30"/>
      <c r="O29" s="30"/>
      <c r="P29" s="30"/>
      <c r="R29" s="22"/>
      <c r="S29" s="22"/>
      <c r="T29" s="66"/>
    </row>
    <row r="30" spans="1:20">
      <c r="A30" s="65" t="s">
        <v>40</v>
      </c>
      <c r="B30" s="16"/>
      <c r="E30" s="30"/>
      <c r="F30" s="30"/>
      <c r="G30" s="30"/>
      <c r="J30" s="17"/>
      <c r="L30" s="30"/>
      <c r="M30" s="30"/>
      <c r="N30" s="30"/>
      <c r="O30" s="30"/>
      <c r="P30" s="30"/>
      <c r="S30" s="43"/>
      <c r="T30" s="44"/>
    </row>
    <row r="31" spans="1:20">
      <c r="B31" s="17"/>
      <c r="E31" s="30"/>
      <c r="F31" s="30"/>
      <c r="G31" s="30"/>
      <c r="J31" s="17"/>
      <c r="L31" s="30"/>
      <c r="M31" s="30"/>
      <c r="N31" s="30"/>
      <c r="O31" s="30"/>
      <c r="P31" s="30"/>
      <c r="S31" s="43"/>
      <c r="T31" s="44"/>
    </row>
    <row r="32" spans="1:20">
      <c r="B32" s="17"/>
      <c r="E32" s="30"/>
      <c r="F32" s="30"/>
      <c r="G32" s="30"/>
      <c r="J32" s="17"/>
      <c r="L32" s="30"/>
      <c r="M32" s="30"/>
      <c r="N32" s="30"/>
      <c r="O32" s="30"/>
      <c r="P32" s="30"/>
      <c r="S32" s="43"/>
      <c r="T32" s="44"/>
    </row>
    <row r="33" spans="2:17">
      <c r="B33" s="17"/>
      <c r="E33" s="30"/>
      <c r="F33" s="30"/>
      <c r="G33" s="30"/>
      <c r="J33" s="17"/>
      <c r="L33" s="30"/>
      <c r="M33" s="30"/>
      <c r="N33" s="30"/>
      <c r="O33" s="30"/>
      <c r="P33" s="30"/>
    </row>
    <row r="34" spans="2:17">
      <c r="B34" s="17"/>
      <c r="E34" s="30"/>
      <c r="F34" s="30"/>
      <c r="G34" s="30"/>
      <c r="J34" s="17"/>
      <c r="L34" s="30"/>
      <c r="M34" s="30"/>
      <c r="N34" s="30"/>
      <c r="O34" s="30"/>
      <c r="P34" s="30"/>
    </row>
    <row r="35" spans="2:17">
      <c r="B35" s="11"/>
      <c r="E35" s="30"/>
      <c r="F35" s="30"/>
      <c r="G35" s="30"/>
      <c r="J35" s="11"/>
      <c r="L35" s="30"/>
      <c r="M35" s="30"/>
      <c r="N35" s="30"/>
      <c r="O35" s="30"/>
      <c r="P35" s="30"/>
    </row>
    <row r="36" spans="2:17">
      <c r="B36" s="17"/>
      <c r="E36" s="30"/>
      <c r="F36" s="30"/>
      <c r="G36" s="30"/>
      <c r="H36" s="17"/>
      <c r="I36" s="17"/>
      <c r="J36" s="17"/>
      <c r="L36" s="30"/>
      <c r="M36" s="30"/>
      <c r="N36" s="30"/>
      <c r="O36" s="30"/>
      <c r="P36" s="30"/>
      <c r="Q36" s="17">
        <f>SUM(Q28:Q34)</f>
        <v>0</v>
      </c>
    </row>
    <row r="37" spans="2:17">
      <c r="B37" s="65"/>
    </row>
    <row r="38" spans="2:17" ht="9" customHeight="1">
      <c r="B38" s="65"/>
    </row>
    <row r="39" spans="2:17">
      <c r="B39" s="65"/>
    </row>
    <row r="40" spans="2:17">
      <c r="B40" s="65"/>
    </row>
    <row r="41" spans="2:17">
      <c r="B41" s="65"/>
    </row>
  </sheetData>
  <mergeCells count="15">
    <mergeCell ref="A1:G1"/>
    <mergeCell ref="H1:I1"/>
    <mergeCell ref="B2:C2"/>
    <mergeCell ref="A6:C6"/>
    <mergeCell ref="A7:C7"/>
    <mergeCell ref="J23:K23"/>
    <mergeCell ref="J17:K17"/>
    <mergeCell ref="J18:K18"/>
    <mergeCell ref="C12:F12"/>
    <mergeCell ref="A18:C18"/>
    <mergeCell ref="D18:E18"/>
    <mergeCell ref="A21:B21"/>
    <mergeCell ref="J13:K13"/>
    <mergeCell ref="J14:K14"/>
    <mergeCell ref="J15:K15"/>
  </mergeCells>
  <phoneticPr fontId="0" type="noConversion"/>
  <dataValidations count="1">
    <dataValidation type="list" allowBlank="1" showInputMessage="1" showErrorMessage="1" sqref="G2">
      <formula1>County</formula1>
    </dataValidation>
  </dataValidations>
  <pageMargins left="0.75" right="0.75" top="1" bottom="1" header="0.5" footer="0.5"/>
  <headerFooter alignWithMargins="0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2012 corn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</dc:creator>
  <cp:lastModifiedBy>Minor Michael</cp:lastModifiedBy>
  <cp:lastPrinted>2010-12-15T16:47:27Z</cp:lastPrinted>
  <dcterms:created xsi:type="dcterms:W3CDTF">2010-02-10T18:14:37Z</dcterms:created>
  <dcterms:modified xsi:type="dcterms:W3CDTF">2012-09-07T18:33:39Z</dcterms:modified>
</cp:coreProperties>
</file>